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onj-my.sharepoint.com/personal/jacqueline_galka_bpu_nj_gov/Documents/After 3_18_20/Main Extension Rules/"/>
    </mc:Choice>
  </mc:AlternateContent>
  <bookViews>
    <workbookView xWindow="0" yWindow="0" windowWidth="19200" windowHeight="8300"/>
  </bookViews>
  <sheets>
    <sheet name="Sheet1" sheetId="8" r:id="rId1"/>
    <sheet name="Sheet2" sheetId="13" r:id="rId2"/>
  </sheets>
  <definedNames>
    <definedName name="_xlnm.Print_Area" localSheetId="0">Sheet1!$A$1:$O$61</definedName>
    <definedName name="_xlnm.Print_Titles" localSheetId="0">Sheet1!$C:$C</definedName>
  </definedNames>
  <calcPr calcId="162913" calcOnSave="0"/>
</workbook>
</file>

<file path=xl/calcChain.xml><?xml version="1.0" encoding="utf-8"?>
<calcChain xmlns="http://schemas.openxmlformats.org/spreadsheetml/2006/main">
  <c r="C16" i="8" l="1"/>
  <c r="J49" i="8" l="1"/>
  <c r="H44" i="8" l="1"/>
  <c r="H43" i="8"/>
  <c r="H42" i="8"/>
  <c r="H41" i="8"/>
  <c r="H40" i="8"/>
  <c r="L40" i="8" s="1"/>
  <c r="H39" i="8"/>
  <c r="H38" i="8"/>
  <c r="L38" i="8" s="1"/>
  <c r="H37" i="8"/>
  <c r="H36" i="8"/>
  <c r="H35" i="8"/>
  <c r="H34" i="8"/>
  <c r="H33" i="8"/>
  <c r="H32" i="8"/>
  <c r="L32" i="8" s="1"/>
  <c r="H31" i="8"/>
  <c r="H30" i="8"/>
  <c r="L30" i="8" s="1"/>
  <c r="H29" i="8"/>
  <c r="H28" i="8"/>
  <c r="H27" i="8"/>
  <c r="H26" i="8"/>
  <c r="H25" i="8"/>
  <c r="H24" i="8"/>
  <c r="L24" i="8" s="1"/>
  <c r="J44" i="8"/>
  <c r="J43" i="8"/>
  <c r="J42" i="8"/>
  <c r="J41" i="8"/>
  <c r="J40" i="8"/>
  <c r="J39" i="8"/>
  <c r="J38" i="8"/>
  <c r="J37" i="8"/>
  <c r="J36" i="8"/>
  <c r="J35" i="8"/>
  <c r="J34" i="8"/>
  <c r="J33" i="8"/>
  <c r="J32" i="8"/>
  <c r="J31" i="8"/>
  <c r="J30" i="8"/>
  <c r="J29" i="8"/>
  <c r="J28" i="8"/>
  <c r="J27" i="8"/>
  <c r="J26" i="8"/>
  <c r="J25" i="8"/>
  <c r="J24" i="8"/>
  <c r="L34" i="8" l="1"/>
  <c r="L42" i="8"/>
  <c r="L26" i="8"/>
  <c r="L28" i="8"/>
  <c r="L36" i="8"/>
  <c r="L44" i="8"/>
  <c r="L25" i="8"/>
  <c r="L29" i="8"/>
  <c r="L33" i="8"/>
  <c r="L37" i="8"/>
  <c r="L41" i="8"/>
  <c r="L27" i="8"/>
  <c r="L31" i="8"/>
  <c r="L35" i="8"/>
  <c r="L39" i="8"/>
  <c r="L43" i="8"/>
  <c r="N58" i="8"/>
  <c r="A2"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N57" i="8"/>
  <c r="F57" i="8" s="1"/>
  <c r="J16" i="8" s="1"/>
  <c r="F53" i="8"/>
  <c r="J52" i="8"/>
  <c r="M52" i="8" s="1"/>
  <c r="J51" i="8"/>
  <c r="J50" i="8"/>
  <c r="E18" i="8"/>
  <c r="E25" i="8"/>
  <c r="E26" i="8" s="1"/>
  <c r="E27" i="8" s="1"/>
  <c r="E28" i="8" s="1"/>
  <c r="E29" i="8" s="1"/>
  <c r="E30" i="8" s="1"/>
  <c r="E31" i="8" s="1"/>
  <c r="E32" i="8" s="1"/>
  <c r="E33" i="8" s="1"/>
  <c r="E34" i="8" s="1"/>
  <c r="E35" i="8" s="1"/>
  <c r="E36" i="8" s="1"/>
  <c r="E37" i="8" s="1"/>
  <c r="E38" i="8" s="1"/>
  <c r="E39" i="8" s="1"/>
  <c r="E40" i="8" s="1"/>
  <c r="E41" i="8" s="1"/>
  <c r="E42" i="8" s="1"/>
  <c r="E43" i="8" s="1"/>
  <c r="E44" i="8" s="1"/>
  <c r="L51" i="8" l="1"/>
  <c r="N51" i="8" s="1"/>
  <c r="J53" i="8"/>
  <c r="M51" i="8"/>
  <c r="M53" i="8" s="1"/>
  <c r="J15" i="8" s="1"/>
  <c r="A58" i="8"/>
  <c r="A57" i="8"/>
  <c r="A59" i="8" s="1"/>
  <c r="J18" i="8" l="1"/>
  <c r="J11" i="8" s="1"/>
  <c r="J14" i="8" s="1"/>
  <c r="J17" i="8" l="1"/>
  <c r="L23" i="8" s="1"/>
</calcChain>
</file>

<file path=xl/sharedStrings.xml><?xml version="1.0" encoding="utf-8"?>
<sst xmlns="http://schemas.openxmlformats.org/spreadsheetml/2006/main" count="44" uniqueCount="36">
  <si>
    <t>Year</t>
  </si>
  <si>
    <t>F=(1-(NPV/C))/(1-T)</t>
  </si>
  <si>
    <t>Total deposit - CBT - FIT - Cost</t>
  </si>
  <si>
    <t>Construction Cost (C)</t>
  </si>
  <si>
    <t>NPV benefit of tax depreciation (NPV)</t>
  </si>
  <si>
    <t>% of Capital Structure</t>
  </si>
  <si>
    <t>Embedded Cost</t>
  </si>
  <si>
    <t>Weighted Avg. Cost</t>
  </si>
  <si>
    <t>(</t>
  </si>
  <si>
    <t>+ (</t>
  </si>
  <si>
    <t xml:space="preserve">   *   (1 -</t>
  </si>
  <si>
    <t>)))</t>
  </si>
  <si>
    <t>Initial Tax Liability</t>
  </si>
  <si>
    <t>Utility Name</t>
  </si>
  <si>
    <t>CBT</t>
  </si>
  <si>
    <t>FIT</t>
  </si>
  <si>
    <t>Net of Tax Rate of Return</t>
  </si>
  <si>
    <t>Combined FIT and CBT Rate</t>
  </si>
  <si>
    <t>=</t>
  </si>
  <si>
    <t>Utility Name:</t>
  </si>
  <si>
    <t>Calculation of Tax Gross Up Factor:</t>
  </si>
  <si>
    <t>Tax Deductible Capital Structure Components</t>
  </si>
  <si>
    <t>Customer Deposit with Tax Gross Up</t>
  </si>
  <si>
    <t>Non Deductible Capital Structure Components</t>
  </si>
  <si>
    <t>Tax Depreciation Rate</t>
  </si>
  <si>
    <t>Rate of Return Information from Docket No.: ______________, Order dated: ___________________, Page: _______________</t>
  </si>
  <si>
    <t>Gross Up Factor  =</t>
  </si>
  <si>
    <t>Calculation of Net of Tax Rate of Return and Combined Federal Income Tax (FIT) and Corporate Business Tax (CBT) Rate:</t>
  </si>
  <si>
    <t>Note:  If your company is not subject to Corporate Business Tax, enter 0 in cell J57.</t>
  </si>
  <si>
    <t>Federal Depreciation</t>
  </si>
  <si>
    <t>NJ State Depreciation</t>
  </si>
  <si>
    <t xml:space="preserve">Net Tax Cash Flow </t>
  </si>
  <si>
    <t>Bonus Depreciation Rate =</t>
  </si>
  <si>
    <t>Internal Revenue Code ("IRC") Tax Gross Up Factor Template</t>
  </si>
  <si>
    <t>Template Revised:  June 2024</t>
  </si>
  <si>
    <t>Directions:  Replace the sample data that is shown in the fields highlighted in yellow with your company's information.  The formulas will calculate the Gross Up factor that you will use to gross up customer deposits for extensions, customer contributions for extensions, and customer refunds to reflect the consequences under the Internal Revenue Code.  If you are taking advantage of Bonus Depreciation (PATH Act, or future similiar provision), enter the bonus depreciation rate in cell D21; otherwise, enter 0 in cell D21.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</si>
</sst>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0.0000%"/>
    <numFmt numFmtId="166" formatCode="_(* #,##0.0000_);_(* \(#,##0.0000\);_(* &quot;-&quot;??_);_(@_)"/>
    <numFmt numFmtId="167" formatCode="0.0000"/>
    <numFmt numFmtId="168" formatCode="_(* #,##0_);_(* \(#,##0\);_(* &quot;-&quot;??_);_(@_)"/>
  </numFmts>
  <fonts count="6" x14ac:knownFonts="1">
    <font>
      <sz val="10"/>
      <name val="Arial"/>
    </font>
    <font>
      <sz val="10"/>
      <name val="Arial"/>
    </font>
    <font>
      <sz val="8"/>
      <name val="Arial"/>
    </font>
    <font>
      <sz val="10"/>
      <name val="Arial"/>
      <family val="2"/>
    </font>
    <font>
      <sz val="12"/>
      <name val="Arial"/>
      <family val="2"/>
    </font>
    <font>
      <sz val="14"/>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4" fillId="0" borderId="0" xfId="0" applyFont="1"/>
    <xf numFmtId="43" fontId="4" fillId="0" borderId="0" xfId="1" applyFont="1"/>
    <xf numFmtId="0" fontId="4" fillId="0" borderId="0" xfId="0" applyFont="1" applyFill="1" applyBorder="1" applyAlignment="1">
      <alignment horizontal="center" wrapText="1"/>
    </xf>
    <xf numFmtId="0" fontId="4" fillId="0" borderId="0" xfId="0" applyFont="1" applyFill="1" applyBorder="1"/>
    <xf numFmtId="167" fontId="4" fillId="0" borderId="0" xfId="0" quotePrefix="1" applyNumberFormat="1" applyFont="1"/>
    <xf numFmtId="167" fontId="4" fillId="0" borderId="0" xfId="0" quotePrefix="1" applyNumberFormat="1" applyFont="1" applyFill="1" applyBorder="1"/>
    <xf numFmtId="43" fontId="4" fillId="0" borderId="0" xfId="1" applyFont="1" applyFill="1" applyBorder="1"/>
    <xf numFmtId="165" fontId="4" fillId="0" borderId="0" xfId="0" applyNumberFormat="1" applyFont="1" applyFill="1"/>
    <xf numFmtId="0" fontId="4" fillId="0" borderId="0" xfId="0" applyFont="1" applyFill="1"/>
    <xf numFmtId="165" fontId="4" fillId="0" borderId="0" xfId="0" applyNumberFormat="1" applyFont="1" applyFill="1" applyBorder="1"/>
    <xf numFmtId="10" fontId="4" fillId="0" borderId="0" xfId="2" quotePrefix="1" applyNumberFormat="1" applyFont="1" applyAlignment="1">
      <alignment horizontal="left"/>
    </xf>
    <xf numFmtId="10" fontId="4" fillId="0" borderId="0" xfId="2" quotePrefix="1" applyNumberFormat="1" applyFont="1" applyFill="1" applyAlignment="1">
      <alignment horizontal="left"/>
    </xf>
    <xf numFmtId="10" fontId="4" fillId="0" borderId="0" xfId="2" quotePrefix="1" applyNumberFormat="1" applyFont="1" applyFill="1" applyAlignment="1">
      <alignment horizontal="center"/>
    </xf>
    <xf numFmtId="10" fontId="4" fillId="0" borderId="0" xfId="2" quotePrefix="1" applyNumberFormat="1" applyFont="1" applyFill="1" applyBorder="1" applyAlignment="1">
      <alignment horizontal="left"/>
    </xf>
    <xf numFmtId="10" fontId="4" fillId="0" borderId="0" xfId="2" quotePrefix="1" applyNumberFormat="1" applyFont="1" applyFill="1" applyBorder="1" applyAlignment="1">
      <alignment horizontal="center"/>
    </xf>
    <xf numFmtId="43" fontId="4" fillId="0" borderId="0" xfId="1" applyFont="1" applyFill="1"/>
    <xf numFmtId="167" fontId="4" fillId="0" borderId="0" xfId="0" quotePrefix="1" applyNumberFormat="1" applyFont="1" applyFill="1"/>
    <xf numFmtId="168" fontId="4" fillId="0" borderId="0" xfId="1" quotePrefix="1" applyNumberFormat="1" applyFont="1" applyFill="1" applyBorder="1"/>
    <xf numFmtId="164" fontId="4" fillId="2" borderId="0" xfId="2" applyNumberFormat="1" applyFont="1" applyFill="1"/>
    <xf numFmtId="0" fontId="4" fillId="2" borderId="1" xfId="0" applyFont="1" applyFill="1" applyBorder="1" applyAlignment="1">
      <alignment horizontal="left"/>
    </xf>
    <xf numFmtId="0" fontId="4" fillId="0" borderId="1" xfId="0" applyFont="1" applyFill="1" applyBorder="1" applyAlignment="1">
      <alignment horizontal="center"/>
    </xf>
    <xf numFmtId="0" fontId="4" fillId="0" borderId="0" xfId="0" applyFont="1" applyFill="1" applyAlignment="1">
      <alignment horizontal="center"/>
    </xf>
    <xf numFmtId="0" fontId="4" fillId="0" borderId="1" xfId="0" applyFont="1" applyFill="1" applyBorder="1" applyAlignment="1">
      <alignment horizontal="center" wrapText="1"/>
    </xf>
    <xf numFmtId="0" fontId="4" fillId="2" borderId="0" xfId="0" applyFont="1" applyFill="1" applyAlignment="1">
      <alignment horizontal="center"/>
    </xf>
    <xf numFmtId="10" fontId="4" fillId="2" borderId="0" xfId="2" applyNumberFormat="1" applyFont="1" applyFill="1" applyAlignment="1">
      <alignment horizontal="center"/>
    </xf>
    <xf numFmtId="10" fontId="4" fillId="0" borderId="0" xfId="2" applyNumberFormat="1" applyFont="1" applyFill="1" applyAlignment="1">
      <alignment horizontal="center"/>
    </xf>
    <xf numFmtId="10" fontId="4" fillId="0" borderId="0" xfId="2" applyNumberFormat="1" applyFont="1" applyFill="1" applyAlignment="1">
      <alignment horizontal="left"/>
    </xf>
    <xf numFmtId="10" fontId="4" fillId="0" borderId="0" xfId="0" applyNumberFormat="1" applyFont="1" applyFill="1" applyAlignment="1">
      <alignment horizontal="center"/>
    </xf>
    <xf numFmtId="10" fontId="4" fillId="0" borderId="2" xfId="2" applyNumberFormat="1" applyFont="1" applyFill="1" applyBorder="1" applyAlignment="1">
      <alignment horizontal="center"/>
    </xf>
    <xf numFmtId="10" fontId="4" fillId="0" borderId="0" xfId="2" applyNumberFormat="1" applyFont="1" applyFill="1" applyBorder="1" applyAlignment="1">
      <alignment horizontal="center"/>
    </xf>
    <xf numFmtId="0" fontId="4" fillId="2" borderId="0" xfId="0" applyFont="1" applyFill="1" applyBorder="1" applyAlignment="1">
      <alignment horizontal="left"/>
    </xf>
    <xf numFmtId="0" fontId="4" fillId="2"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center"/>
    </xf>
    <xf numFmtId="10" fontId="4" fillId="0" borderId="4" xfId="2" applyNumberFormat="1" applyFont="1" applyFill="1" applyBorder="1" applyAlignment="1">
      <alignment horizontal="center"/>
    </xf>
    <xf numFmtId="0" fontId="4" fillId="0" borderId="4" xfId="0" quotePrefix="1" applyFont="1" applyFill="1" applyBorder="1" applyAlignment="1">
      <alignment horizontal="center"/>
    </xf>
    <xf numFmtId="10" fontId="4" fillId="2" borderId="4" xfId="2" applyNumberFormat="1" applyFont="1" applyFill="1" applyBorder="1" applyAlignment="1">
      <alignment horizontal="center"/>
    </xf>
    <xf numFmtId="0" fontId="4" fillId="0" borderId="5" xfId="0" applyFont="1" applyFill="1" applyBorder="1" applyAlignment="1">
      <alignment horizontal="left"/>
    </xf>
    <xf numFmtId="164" fontId="4" fillId="0" borderId="0" xfId="2" applyNumberFormat="1" applyFont="1" applyFill="1"/>
    <xf numFmtId="0" fontId="4" fillId="0" borderId="6" xfId="0" applyFont="1" applyFill="1" applyBorder="1" applyAlignment="1">
      <alignment horizontal="left"/>
    </xf>
    <xf numFmtId="0" fontId="4" fillId="0" borderId="7" xfId="0" applyFont="1" applyFill="1" applyBorder="1" applyAlignment="1">
      <alignment horizontal="center"/>
    </xf>
    <xf numFmtId="10" fontId="4" fillId="0" borderId="7" xfId="2" applyNumberFormat="1" applyFont="1" applyFill="1" applyBorder="1" applyAlignment="1">
      <alignment horizontal="center"/>
    </xf>
    <xf numFmtId="0" fontId="4" fillId="0" borderId="7" xfId="0" quotePrefix="1" applyFont="1" applyFill="1" applyBorder="1" applyAlignment="1">
      <alignment horizontal="center"/>
    </xf>
    <xf numFmtId="0" fontId="4" fillId="0" borderId="8" xfId="0" applyFont="1" applyFill="1" applyBorder="1" applyAlignment="1">
      <alignment horizontal="left"/>
    </xf>
    <xf numFmtId="0" fontId="3" fillId="2" borderId="0" xfId="0" applyFont="1" applyFill="1" applyAlignment="1">
      <alignment horizontal="left"/>
    </xf>
    <xf numFmtId="168" fontId="3" fillId="0" borderId="0" xfId="1" quotePrefix="1" applyNumberFormat="1" applyFont="1" applyFill="1"/>
    <xf numFmtId="0" fontId="4" fillId="0" borderId="0" xfId="0" applyFont="1" applyAlignment="1">
      <alignment horizontal="center" wrapText="1"/>
    </xf>
    <xf numFmtId="43" fontId="4" fillId="0" borderId="0" xfId="1" applyFont="1" applyAlignment="1">
      <alignment horizontal="center" wrapText="1"/>
    </xf>
    <xf numFmtId="9" fontId="4" fillId="3" borderId="0" xfId="2" applyFont="1" applyFill="1"/>
    <xf numFmtId="166" fontId="4" fillId="0" borderId="0" xfId="1" quotePrefix="1" applyNumberFormat="1" applyFont="1" applyFill="1"/>
    <xf numFmtId="166" fontId="4" fillId="0" borderId="0" xfId="0" quotePrefix="1" applyNumberFormat="1" applyFont="1" applyFill="1"/>
    <xf numFmtId="10" fontId="4" fillId="3" borderId="0" xfId="2" applyNumberFormat="1" applyFont="1" applyFill="1" applyAlignment="1">
      <alignment horizontal="center"/>
    </xf>
    <xf numFmtId="0" fontId="5" fillId="0" borderId="0" xfId="0" applyFont="1" applyAlignment="1">
      <alignment horizontal="center"/>
    </xf>
    <xf numFmtId="0" fontId="4" fillId="0" borderId="0" xfId="0" applyFont="1" applyAlignment="1">
      <alignment horizontal="left" wrapText="1"/>
    </xf>
    <xf numFmtId="0" fontId="4" fillId="2" borderId="1" xfId="0" applyFont="1" applyFill="1" applyBorder="1" applyAlignment="1">
      <alignment horizontal="center" wrapText="1"/>
    </xf>
    <xf numFmtId="0" fontId="4" fillId="0" borderId="0"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view="pageBreakPreview" zoomScale="75" zoomScaleNormal="75" zoomScaleSheetLayoutView="75" workbookViewId="0">
      <selection activeCell="F9" sqref="F9"/>
    </sheetView>
  </sheetViews>
  <sheetFormatPr defaultColWidth="8.81640625" defaultRowHeight="15.5" x14ac:dyDescent="0.35"/>
  <cols>
    <col min="1" max="1" width="3.90625" style="1" customWidth="1"/>
    <col min="2" max="2" width="2.36328125" style="1" customWidth="1"/>
    <col min="3" max="3" width="31.81640625" style="1" customWidth="1"/>
    <col min="4" max="4" width="5.81640625" style="1" customWidth="1"/>
    <col min="5" max="5" width="5.6328125" style="1" customWidth="1"/>
    <col min="6" max="6" width="13.6328125" style="1" customWidth="1"/>
    <col min="7" max="7" width="1.54296875" style="1" customWidth="1"/>
    <col min="8" max="8" width="13.90625" style="1" customWidth="1"/>
    <col min="9" max="9" width="2.1796875" style="1" customWidth="1"/>
    <col min="10" max="10" width="13.08984375" style="2" customWidth="1"/>
    <col min="11" max="11" width="2.81640625" style="1" customWidth="1"/>
    <col min="12" max="12" width="10" style="1" customWidth="1"/>
    <col min="13" max="13" width="10.6328125" style="1" customWidth="1"/>
    <col min="14" max="14" width="9.453125" style="2" customWidth="1"/>
    <col min="15" max="15" width="10" style="1" customWidth="1"/>
    <col min="16" max="16384" width="8.81640625" style="1"/>
  </cols>
  <sheetData>
    <row r="1" spans="1:15" ht="17.5" x14ac:dyDescent="0.35">
      <c r="A1" s="1">
        <v>1</v>
      </c>
      <c r="C1" s="55" t="s">
        <v>33</v>
      </c>
      <c r="D1" s="55"/>
      <c r="E1" s="55"/>
      <c r="F1" s="55"/>
      <c r="G1" s="55"/>
      <c r="H1" s="55"/>
      <c r="I1" s="55"/>
      <c r="J1" s="55"/>
      <c r="K1" s="55"/>
      <c r="L1" s="55"/>
      <c r="M1" s="55"/>
      <c r="N1" s="55"/>
      <c r="O1" s="55"/>
    </row>
    <row r="2" spans="1:15" ht="17.5" x14ac:dyDescent="0.35">
      <c r="A2" s="1">
        <f>+A1+1</f>
        <v>2</v>
      </c>
      <c r="C2" s="55"/>
      <c r="D2" s="55"/>
      <c r="E2" s="55"/>
      <c r="F2" s="55"/>
      <c r="G2" s="55"/>
      <c r="H2" s="55"/>
      <c r="I2" s="55"/>
      <c r="J2" s="55"/>
      <c r="K2" s="55"/>
      <c r="L2" s="55"/>
      <c r="M2" s="55"/>
      <c r="N2" s="55"/>
      <c r="O2" s="55"/>
    </row>
    <row r="3" spans="1:15" x14ac:dyDescent="0.35">
      <c r="A3" s="1">
        <f t="shared" ref="A3:A57" si="0">+A2+1</f>
        <v>3</v>
      </c>
      <c r="C3" s="56" t="s">
        <v>35</v>
      </c>
      <c r="D3" s="56"/>
      <c r="E3" s="56"/>
      <c r="F3" s="56"/>
      <c r="G3" s="56"/>
      <c r="H3" s="56"/>
      <c r="I3" s="56"/>
      <c r="J3" s="56"/>
      <c r="K3" s="56"/>
      <c r="L3" s="56"/>
      <c r="M3" s="56"/>
      <c r="N3" s="56"/>
      <c r="O3" s="56"/>
    </row>
    <row r="4" spans="1:15" x14ac:dyDescent="0.35">
      <c r="A4" s="1">
        <f t="shared" si="0"/>
        <v>4</v>
      </c>
      <c r="C4" s="56"/>
      <c r="D4" s="56"/>
      <c r="E4" s="56"/>
      <c r="F4" s="56"/>
      <c r="G4" s="56"/>
      <c r="H4" s="56"/>
      <c r="I4" s="56"/>
      <c r="J4" s="56"/>
      <c r="K4" s="56"/>
      <c r="L4" s="56"/>
      <c r="M4" s="56"/>
      <c r="N4" s="56"/>
      <c r="O4" s="56"/>
    </row>
    <row r="5" spans="1:15" x14ac:dyDescent="0.35">
      <c r="A5" s="1">
        <f t="shared" si="0"/>
        <v>5</v>
      </c>
      <c r="C5" s="56"/>
      <c r="D5" s="56"/>
      <c r="E5" s="56"/>
      <c r="F5" s="56"/>
      <c r="G5" s="56"/>
      <c r="H5" s="56"/>
      <c r="I5" s="56"/>
      <c r="J5" s="56"/>
      <c r="K5" s="56"/>
      <c r="L5" s="56"/>
      <c r="M5" s="56"/>
      <c r="N5" s="56"/>
      <c r="O5" s="56"/>
    </row>
    <row r="6" spans="1:15" ht="27" customHeight="1" x14ac:dyDescent="0.35">
      <c r="A6" s="1">
        <f t="shared" si="0"/>
        <v>6</v>
      </c>
      <c r="C6" s="56"/>
      <c r="D6" s="56"/>
      <c r="E6" s="56"/>
      <c r="F6" s="56"/>
      <c r="G6" s="56"/>
      <c r="H6" s="56"/>
      <c r="I6" s="56"/>
      <c r="J6" s="56"/>
      <c r="K6" s="56"/>
      <c r="L6" s="56"/>
      <c r="M6" s="56"/>
      <c r="N6" s="56"/>
      <c r="O6" s="56"/>
    </row>
    <row r="7" spans="1:15" x14ac:dyDescent="0.35">
      <c r="A7" s="1">
        <f t="shared" si="0"/>
        <v>7</v>
      </c>
    </row>
    <row r="8" spans="1:15" x14ac:dyDescent="0.35">
      <c r="A8" s="1">
        <f t="shared" si="0"/>
        <v>8</v>
      </c>
      <c r="C8" s="1" t="s">
        <v>20</v>
      </c>
    </row>
    <row r="9" spans="1:15" x14ac:dyDescent="0.35">
      <c r="A9" s="1">
        <f t="shared" si="0"/>
        <v>9</v>
      </c>
    </row>
    <row r="10" spans="1:15" ht="12.9" customHeight="1" x14ac:dyDescent="0.35">
      <c r="A10" s="1">
        <f t="shared" si="0"/>
        <v>10</v>
      </c>
      <c r="E10" s="57" t="s">
        <v>13</v>
      </c>
      <c r="F10" s="57"/>
      <c r="G10" s="57"/>
      <c r="H10" s="57"/>
      <c r="I10" s="57"/>
      <c r="J10" s="57"/>
      <c r="K10" s="58"/>
      <c r="L10" s="58"/>
      <c r="M10" s="58"/>
      <c r="N10" s="58"/>
      <c r="O10" s="4"/>
    </row>
    <row r="11" spans="1:15" x14ac:dyDescent="0.35">
      <c r="A11" s="1">
        <f t="shared" si="0"/>
        <v>11</v>
      </c>
      <c r="C11" s="1" t="s">
        <v>26</v>
      </c>
      <c r="E11" s="1" t="s">
        <v>1</v>
      </c>
      <c r="J11" s="5">
        <f>+ROUND((1-(J18/J13))/(1-J16),4)</f>
        <v>1.1689000000000001</v>
      </c>
      <c r="K11" s="4"/>
      <c r="M11" s="4"/>
      <c r="N11" s="6"/>
      <c r="O11" s="4"/>
    </row>
    <row r="12" spans="1:15" x14ac:dyDescent="0.35">
      <c r="A12" s="1">
        <f t="shared" si="0"/>
        <v>12</v>
      </c>
      <c r="J12" s="5"/>
      <c r="K12" s="4"/>
      <c r="M12" s="4"/>
      <c r="N12" s="6"/>
      <c r="O12" s="4"/>
    </row>
    <row r="13" spans="1:15" x14ac:dyDescent="0.35">
      <c r="A13" s="1">
        <f t="shared" si="0"/>
        <v>13</v>
      </c>
      <c r="C13" s="1" t="s">
        <v>3</v>
      </c>
      <c r="J13" s="2">
        <v>1</v>
      </c>
      <c r="K13" s="4"/>
      <c r="M13" s="4"/>
      <c r="N13" s="7"/>
      <c r="O13" s="4"/>
    </row>
    <row r="14" spans="1:15" x14ac:dyDescent="0.35">
      <c r="A14" s="1">
        <f t="shared" si="0"/>
        <v>14</v>
      </c>
      <c r="C14" s="1" t="s">
        <v>22</v>
      </c>
      <c r="J14" s="2">
        <f>+J13*J11</f>
        <v>1.1689000000000001</v>
      </c>
      <c r="K14" s="4"/>
      <c r="M14" s="4"/>
      <c r="N14" s="7"/>
      <c r="O14" s="4"/>
    </row>
    <row r="15" spans="1:15" x14ac:dyDescent="0.35">
      <c r="A15" s="1">
        <f t="shared" si="0"/>
        <v>15</v>
      </c>
      <c r="C15" s="1" t="s">
        <v>16</v>
      </c>
      <c r="F15" s="8"/>
      <c r="G15" s="8"/>
      <c r="H15" s="9"/>
      <c r="I15" s="9"/>
      <c r="J15" s="8">
        <f>+M53</f>
        <v>7.385555664E-2</v>
      </c>
      <c r="K15" s="4"/>
      <c r="M15" s="4"/>
      <c r="N15" s="10"/>
      <c r="O15" s="4"/>
    </row>
    <row r="16" spans="1:15" x14ac:dyDescent="0.35">
      <c r="A16" s="1">
        <f t="shared" si="0"/>
        <v>16</v>
      </c>
      <c r="C16" s="11" t="str">
        <f>+"Combined "&amp;+TEXT(L57, "0.00%")&amp;+" FIT &amp; "&amp;+TEXT(J57,"0.00%")&amp;+" CBT Rate (T) ="</f>
        <v>Combined 21.00% FIT &amp; 9.00% CBT Rate (T) =</v>
      </c>
      <c r="D16" s="11"/>
      <c r="E16" s="12"/>
      <c r="F16" s="9"/>
      <c r="G16" s="9"/>
      <c r="H16" s="9"/>
      <c r="I16" s="9"/>
      <c r="J16" s="13">
        <f>+F57</f>
        <v>0.28110000000000002</v>
      </c>
      <c r="K16" s="14"/>
      <c r="M16" s="4"/>
      <c r="N16" s="15"/>
      <c r="O16" s="4"/>
    </row>
    <row r="17" spans="1:15" x14ac:dyDescent="0.35">
      <c r="A17" s="1">
        <f t="shared" si="0"/>
        <v>17</v>
      </c>
      <c r="C17" s="1" t="s">
        <v>12</v>
      </c>
      <c r="E17" s="9"/>
      <c r="F17" s="9"/>
      <c r="G17" s="9"/>
      <c r="H17" s="9"/>
      <c r="I17" s="9"/>
      <c r="J17" s="16">
        <f>+J14*J16</f>
        <v>0.32857779000000004</v>
      </c>
      <c r="K17" s="4"/>
      <c r="M17" s="4"/>
      <c r="N17" s="7"/>
      <c r="O17" s="4"/>
    </row>
    <row r="18" spans="1:15" x14ac:dyDescent="0.35">
      <c r="A18" s="1">
        <f t="shared" si="0"/>
        <v>18</v>
      </c>
      <c r="C18" s="1" t="s">
        <v>4</v>
      </c>
      <c r="E18" s="48" t="str">
        <f ca="1">+"=+NPV("&amp;CELL("address",J15)&amp;+","&amp;CELL("address",L25)&amp;+":"&amp;+CELL("address",L44)&amp;+")+"&amp;CELL("address",L24)</f>
        <v>=+NPV($J$15,$L$25:$L$44)+$L$24</v>
      </c>
      <c r="F18" s="9"/>
      <c r="G18" s="9"/>
      <c r="H18" s="9"/>
      <c r="I18" s="9"/>
      <c r="J18" s="17">
        <f>+NPV(J15,L25:L44)+L24</f>
        <v>0.15967064509191559</v>
      </c>
      <c r="K18" s="18"/>
      <c r="M18" s="4"/>
      <c r="N18" s="6"/>
      <c r="O18" s="4"/>
    </row>
    <row r="19" spans="1:15" s="9" customFormat="1" ht="5.4" customHeight="1" x14ac:dyDescent="0.35">
      <c r="A19" s="1">
        <f t="shared" si="0"/>
        <v>19</v>
      </c>
      <c r="J19" s="16"/>
      <c r="K19" s="4"/>
      <c r="L19" s="4"/>
      <c r="M19" s="4"/>
      <c r="N19" s="7"/>
      <c r="O19" s="4"/>
    </row>
    <row r="20" spans="1:15" s="9" customFormat="1" x14ac:dyDescent="0.35">
      <c r="A20" s="1">
        <f t="shared" si="0"/>
        <v>20</v>
      </c>
      <c r="J20" s="16"/>
      <c r="K20" s="4"/>
      <c r="L20" s="4"/>
      <c r="M20" s="4"/>
      <c r="N20" s="7"/>
      <c r="O20" s="4"/>
    </row>
    <row r="21" spans="1:15" x14ac:dyDescent="0.35">
      <c r="A21" s="1">
        <f t="shared" si="0"/>
        <v>21</v>
      </c>
      <c r="C21" s="1" t="s">
        <v>32</v>
      </c>
      <c r="D21" s="51">
        <v>0</v>
      </c>
      <c r="K21" s="4"/>
      <c r="L21" s="4"/>
      <c r="M21" s="4"/>
      <c r="N21" s="7"/>
      <c r="O21" s="4"/>
    </row>
    <row r="22" spans="1:15" ht="55.4" customHeight="1" x14ac:dyDescent="0.35">
      <c r="A22" s="1">
        <f t="shared" si="0"/>
        <v>22</v>
      </c>
      <c r="E22" s="49" t="s">
        <v>0</v>
      </c>
      <c r="F22" s="49" t="s">
        <v>24</v>
      </c>
      <c r="G22" s="49"/>
      <c r="H22" s="49" t="s">
        <v>29</v>
      </c>
      <c r="I22" s="49"/>
      <c r="J22" s="49" t="s">
        <v>30</v>
      </c>
      <c r="K22" s="49"/>
      <c r="L22" s="50" t="s">
        <v>31</v>
      </c>
      <c r="M22" s="4"/>
      <c r="N22" s="7"/>
      <c r="O22" s="4"/>
    </row>
    <row r="23" spans="1:15" x14ac:dyDescent="0.35">
      <c r="A23" s="1">
        <f t="shared" si="0"/>
        <v>23</v>
      </c>
      <c r="C23" s="1" t="s">
        <v>2</v>
      </c>
      <c r="E23" s="1">
        <v>0</v>
      </c>
      <c r="H23" s="9"/>
      <c r="I23" s="9"/>
      <c r="J23" s="9"/>
      <c r="K23" s="9"/>
      <c r="L23" s="52">
        <f>+J14-J13-J17</f>
        <v>-0.15967778999999999</v>
      </c>
      <c r="M23" s="4"/>
      <c r="N23" s="7"/>
      <c r="O23" s="4"/>
    </row>
    <row r="24" spans="1:15" x14ac:dyDescent="0.35">
      <c r="A24" s="1">
        <f t="shared" si="0"/>
        <v>24</v>
      </c>
      <c r="E24" s="1">
        <v>1</v>
      </c>
      <c r="F24" s="19">
        <v>3.7499999999999999E-2</v>
      </c>
      <c r="G24" s="41"/>
      <c r="H24" s="53">
        <f>($J$13*D$21)+(($J$13*(1-D$21))*F24)</f>
        <v>3.7499999999999999E-2</v>
      </c>
      <c r="I24" s="41"/>
      <c r="J24" s="53">
        <f t="shared" ref="J24:J44" si="1">+($J$13*F24)</f>
        <v>3.7499999999999999E-2</v>
      </c>
      <c r="K24" s="9"/>
      <c r="L24" s="52">
        <f>+(($J$57*J24)+($L$57*(H24-($J$57*J24))))</f>
        <v>1.0541249999999999E-2</v>
      </c>
      <c r="M24" s="4"/>
      <c r="N24" s="7"/>
      <c r="O24" s="4"/>
    </row>
    <row r="25" spans="1:15" x14ac:dyDescent="0.35">
      <c r="A25" s="1">
        <f t="shared" si="0"/>
        <v>25</v>
      </c>
      <c r="E25" s="1">
        <f>+E24+1</f>
        <v>2</v>
      </c>
      <c r="F25" s="19">
        <v>7.2190000000000004E-2</v>
      </c>
      <c r="G25" s="41"/>
      <c r="H25" s="53">
        <f t="shared" ref="H25:H44" si="2">+(($J$13*(1-D$21))*F25)</f>
        <v>7.2190000000000004E-2</v>
      </c>
      <c r="I25" s="41"/>
      <c r="J25" s="53">
        <f t="shared" si="1"/>
        <v>7.2190000000000004E-2</v>
      </c>
      <c r="K25" s="9"/>
      <c r="L25" s="52">
        <f t="shared" ref="L25:L44" si="3">+(($J$57*J25)+($L$57*(H25-($J$57*J25))))</f>
        <v>2.0292609E-2</v>
      </c>
      <c r="M25" s="4"/>
      <c r="N25" s="7"/>
      <c r="O25" s="4"/>
    </row>
    <row r="26" spans="1:15" x14ac:dyDescent="0.35">
      <c r="A26" s="1">
        <f t="shared" si="0"/>
        <v>26</v>
      </c>
      <c r="E26" s="1">
        <f t="shared" ref="E26:E44" si="4">+E25+1</f>
        <v>3</v>
      </c>
      <c r="F26" s="19">
        <v>6.6769999999999996E-2</v>
      </c>
      <c r="G26" s="41"/>
      <c r="H26" s="53">
        <f t="shared" si="2"/>
        <v>6.6769999999999996E-2</v>
      </c>
      <c r="I26" s="41"/>
      <c r="J26" s="53">
        <f t="shared" si="1"/>
        <v>6.6769999999999996E-2</v>
      </c>
      <c r="K26" s="9"/>
      <c r="L26" s="52">
        <f t="shared" si="3"/>
        <v>1.8769046999999997E-2</v>
      </c>
      <c r="M26" s="4"/>
      <c r="N26" s="7"/>
      <c r="O26" s="4"/>
    </row>
    <row r="27" spans="1:15" x14ac:dyDescent="0.35">
      <c r="A27" s="1">
        <f t="shared" si="0"/>
        <v>27</v>
      </c>
      <c r="E27" s="1">
        <f t="shared" si="4"/>
        <v>4</v>
      </c>
      <c r="F27" s="19">
        <v>6.1769999999999999E-2</v>
      </c>
      <c r="G27" s="41"/>
      <c r="H27" s="53">
        <f t="shared" si="2"/>
        <v>6.1769999999999999E-2</v>
      </c>
      <c r="I27" s="41"/>
      <c r="J27" s="53">
        <f t="shared" si="1"/>
        <v>6.1769999999999999E-2</v>
      </c>
      <c r="K27" s="9"/>
      <c r="L27" s="52">
        <f t="shared" si="3"/>
        <v>1.7363547E-2</v>
      </c>
      <c r="M27" s="4"/>
      <c r="N27" s="7"/>
      <c r="O27" s="4"/>
    </row>
    <row r="28" spans="1:15" x14ac:dyDescent="0.35">
      <c r="A28" s="1">
        <f t="shared" si="0"/>
        <v>28</v>
      </c>
      <c r="E28" s="1">
        <f t="shared" si="4"/>
        <v>5</v>
      </c>
      <c r="F28" s="19">
        <v>5.713E-2</v>
      </c>
      <c r="G28" s="41"/>
      <c r="H28" s="53">
        <f t="shared" si="2"/>
        <v>5.713E-2</v>
      </c>
      <c r="I28" s="41"/>
      <c r="J28" s="53">
        <f t="shared" si="1"/>
        <v>5.713E-2</v>
      </c>
      <c r="K28" s="9"/>
      <c r="L28" s="52">
        <f t="shared" si="3"/>
        <v>1.6059243000000001E-2</v>
      </c>
      <c r="M28" s="4"/>
      <c r="N28" s="7"/>
      <c r="O28" s="4"/>
    </row>
    <row r="29" spans="1:15" x14ac:dyDescent="0.35">
      <c r="A29" s="1">
        <f t="shared" si="0"/>
        <v>29</v>
      </c>
      <c r="E29" s="1">
        <f t="shared" si="4"/>
        <v>6</v>
      </c>
      <c r="F29" s="19">
        <v>5.2850000000000001E-2</v>
      </c>
      <c r="G29" s="41"/>
      <c r="H29" s="53">
        <f t="shared" si="2"/>
        <v>5.2850000000000001E-2</v>
      </c>
      <c r="I29" s="41"/>
      <c r="J29" s="53">
        <f t="shared" si="1"/>
        <v>5.2850000000000001E-2</v>
      </c>
      <c r="K29" s="9"/>
      <c r="L29" s="52">
        <f t="shared" si="3"/>
        <v>1.4856134999999999E-2</v>
      </c>
      <c r="M29" s="4"/>
      <c r="N29" s="7"/>
      <c r="O29" s="4"/>
    </row>
    <row r="30" spans="1:15" x14ac:dyDescent="0.35">
      <c r="A30" s="1">
        <f t="shared" si="0"/>
        <v>30</v>
      </c>
      <c r="E30" s="1">
        <f t="shared" si="4"/>
        <v>7</v>
      </c>
      <c r="F30" s="19">
        <v>4.888E-2</v>
      </c>
      <c r="G30" s="41"/>
      <c r="H30" s="53">
        <f t="shared" si="2"/>
        <v>4.888E-2</v>
      </c>
      <c r="I30" s="41"/>
      <c r="J30" s="53">
        <f t="shared" si="1"/>
        <v>4.888E-2</v>
      </c>
      <c r="K30" s="9"/>
      <c r="L30" s="52">
        <f t="shared" si="3"/>
        <v>1.3740168000000001E-2</v>
      </c>
      <c r="M30" s="4"/>
      <c r="N30" s="7"/>
      <c r="O30" s="4"/>
    </row>
    <row r="31" spans="1:15" x14ac:dyDescent="0.35">
      <c r="A31" s="1">
        <f t="shared" si="0"/>
        <v>31</v>
      </c>
      <c r="E31" s="1">
        <f t="shared" si="4"/>
        <v>8</v>
      </c>
      <c r="F31" s="19">
        <v>4.5220000000000003E-2</v>
      </c>
      <c r="G31" s="41"/>
      <c r="H31" s="53">
        <f t="shared" si="2"/>
        <v>4.5220000000000003E-2</v>
      </c>
      <c r="I31" s="41"/>
      <c r="J31" s="53">
        <f t="shared" si="1"/>
        <v>4.5220000000000003E-2</v>
      </c>
      <c r="K31" s="9"/>
      <c r="L31" s="52">
        <f t="shared" si="3"/>
        <v>1.2711342E-2</v>
      </c>
      <c r="M31" s="4"/>
      <c r="N31" s="7"/>
      <c r="O31" s="4"/>
    </row>
    <row r="32" spans="1:15" x14ac:dyDescent="0.35">
      <c r="A32" s="1">
        <f t="shared" si="0"/>
        <v>32</v>
      </c>
      <c r="E32" s="1">
        <f t="shared" si="4"/>
        <v>9</v>
      </c>
      <c r="F32" s="19">
        <v>4.462E-2</v>
      </c>
      <c r="G32" s="41"/>
      <c r="H32" s="53">
        <f t="shared" si="2"/>
        <v>4.462E-2</v>
      </c>
      <c r="I32" s="41"/>
      <c r="J32" s="53">
        <f t="shared" si="1"/>
        <v>4.462E-2</v>
      </c>
      <c r="K32" s="9"/>
      <c r="L32" s="52">
        <f t="shared" si="3"/>
        <v>1.2542681999999999E-2</v>
      </c>
      <c r="M32" s="4"/>
      <c r="N32" s="7"/>
      <c r="O32" s="4"/>
    </row>
    <row r="33" spans="1:15" x14ac:dyDescent="0.35">
      <c r="A33" s="1">
        <f t="shared" si="0"/>
        <v>33</v>
      </c>
      <c r="E33" s="1">
        <f t="shared" si="4"/>
        <v>10</v>
      </c>
      <c r="F33" s="19">
        <v>4.4609999999999997E-2</v>
      </c>
      <c r="G33" s="41"/>
      <c r="H33" s="53">
        <f t="shared" si="2"/>
        <v>4.4609999999999997E-2</v>
      </c>
      <c r="I33" s="41"/>
      <c r="J33" s="53">
        <f t="shared" si="1"/>
        <v>4.4609999999999997E-2</v>
      </c>
      <c r="K33" s="9"/>
      <c r="L33" s="52">
        <f t="shared" si="3"/>
        <v>1.2539870999999998E-2</v>
      </c>
      <c r="M33" s="4"/>
      <c r="N33" s="7"/>
      <c r="O33" s="4"/>
    </row>
    <row r="34" spans="1:15" x14ac:dyDescent="0.35">
      <c r="A34" s="1">
        <f t="shared" si="0"/>
        <v>34</v>
      </c>
      <c r="E34" s="1">
        <f t="shared" si="4"/>
        <v>11</v>
      </c>
      <c r="F34" s="19">
        <v>4.462E-2</v>
      </c>
      <c r="G34" s="41"/>
      <c r="H34" s="53">
        <f t="shared" si="2"/>
        <v>4.462E-2</v>
      </c>
      <c r="I34" s="41"/>
      <c r="J34" s="53">
        <f t="shared" si="1"/>
        <v>4.462E-2</v>
      </c>
      <c r="K34" s="9"/>
      <c r="L34" s="52">
        <f t="shared" si="3"/>
        <v>1.2542681999999999E-2</v>
      </c>
      <c r="M34" s="4"/>
      <c r="N34" s="7"/>
      <c r="O34" s="4"/>
    </row>
    <row r="35" spans="1:15" x14ac:dyDescent="0.35">
      <c r="A35" s="1">
        <f t="shared" si="0"/>
        <v>35</v>
      </c>
      <c r="E35" s="1">
        <f t="shared" si="4"/>
        <v>12</v>
      </c>
      <c r="F35" s="19">
        <v>4.4609999999999997E-2</v>
      </c>
      <c r="G35" s="41"/>
      <c r="H35" s="53">
        <f t="shared" si="2"/>
        <v>4.4609999999999997E-2</v>
      </c>
      <c r="I35" s="41"/>
      <c r="J35" s="53">
        <f t="shared" si="1"/>
        <v>4.4609999999999997E-2</v>
      </c>
      <c r="K35" s="9"/>
      <c r="L35" s="52">
        <f t="shared" si="3"/>
        <v>1.2539870999999998E-2</v>
      </c>
      <c r="M35" s="4"/>
      <c r="N35" s="7"/>
      <c r="O35" s="4"/>
    </row>
    <row r="36" spans="1:15" x14ac:dyDescent="0.35">
      <c r="A36" s="1">
        <f t="shared" si="0"/>
        <v>36</v>
      </c>
      <c r="E36" s="1">
        <f t="shared" si="4"/>
        <v>13</v>
      </c>
      <c r="F36" s="19">
        <v>4.462E-2</v>
      </c>
      <c r="G36" s="41"/>
      <c r="H36" s="53">
        <f t="shared" si="2"/>
        <v>4.462E-2</v>
      </c>
      <c r="I36" s="41"/>
      <c r="J36" s="53">
        <f t="shared" si="1"/>
        <v>4.462E-2</v>
      </c>
      <c r="K36" s="9"/>
      <c r="L36" s="52">
        <f t="shared" si="3"/>
        <v>1.2542681999999999E-2</v>
      </c>
      <c r="M36" s="4"/>
      <c r="N36" s="7"/>
      <c r="O36" s="4"/>
    </row>
    <row r="37" spans="1:15" x14ac:dyDescent="0.35">
      <c r="A37" s="1">
        <f t="shared" si="0"/>
        <v>37</v>
      </c>
      <c r="E37" s="1">
        <f t="shared" si="4"/>
        <v>14</v>
      </c>
      <c r="F37" s="19">
        <v>4.4609999999999997E-2</v>
      </c>
      <c r="G37" s="41"/>
      <c r="H37" s="53">
        <f t="shared" si="2"/>
        <v>4.4609999999999997E-2</v>
      </c>
      <c r="I37" s="41"/>
      <c r="J37" s="53">
        <f t="shared" si="1"/>
        <v>4.4609999999999997E-2</v>
      </c>
      <c r="K37" s="9"/>
      <c r="L37" s="52">
        <f t="shared" si="3"/>
        <v>1.2539870999999998E-2</v>
      </c>
      <c r="M37" s="4"/>
      <c r="N37" s="7"/>
      <c r="O37" s="4"/>
    </row>
    <row r="38" spans="1:15" x14ac:dyDescent="0.35">
      <c r="A38" s="1">
        <f t="shared" si="0"/>
        <v>38</v>
      </c>
      <c r="E38" s="1">
        <f t="shared" si="4"/>
        <v>15</v>
      </c>
      <c r="F38" s="19">
        <v>4.462E-2</v>
      </c>
      <c r="G38" s="41"/>
      <c r="H38" s="53">
        <f t="shared" si="2"/>
        <v>4.462E-2</v>
      </c>
      <c r="I38" s="41"/>
      <c r="J38" s="53">
        <f t="shared" si="1"/>
        <v>4.462E-2</v>
      </c>
      <c r="K38" s="9"/>
      <c r="L38" s="52">
        <f t="shared" si="3"/>
        <v>1.2542681999999999E-2</v>
      </c>
      <c r="M38" s="4"/>
      <c r="N38" s="7"/>
      <c r="O38" s="4"/>
    </row>
    <row r="39" spans="1:15" x14ac:dyDescent="0.35">
      <c r="A39" s="1">
        <f t="shared" si="0"/>
        <v>39</v>
      </c>
      <c r="E39" s="1">
        <f t="shared" si="4"/>
        <v>16</v>
      </c>
      <c r="F39" s="19">
        <v>4.4609999999999997E-2</v>
      </c>
      <c r="G39" s="41"/>
      <c r="H39" s="53">
        <f t="shared" si="2"/>
        <v>4.4609999999999997E-2</v>
      </c>
      <c r="I39" s="41"/>
      <c r="J39" s="53">
        <f t="shared" si="1"/>
        <v>4.4609999999999997E-2</v>
      </c>
      <c r="K39" s="9"/>
      <c r="L39" s="52">
        <f t="shared" si="3"/>
        <v>1.2539870999999998E-2</v>
      </c>
      <c r="M39" s="4"/>
      <c r="N39" s="7"/>
      <c r="O39" s="4"/>
    </row>
    <row r="40" spans="1:15" x14ac:dyDescent="0.35">
      <c r="A40" s="1">
        <f t="shared" si="0"/>
        <v>40</v>
      </c>
      <c r="E40" s="1">
        <f t="shared" si="4"/>
        <v>17</v>
      </c>
      <c r="F40" s="19">
        <v>4.462E-2</v>
      </c>
      <c r="G40" s="41"/>
      <c r="H40" s="53">
        <f t="shared" si="2"/>
        <v>4.462E-2</v>
      </c>
      <c r="I40" s="41"/>
      <c r="J40" s="53">
        <f t="shared" si="1"/>
        <v>4.462E-2</v>
      </c>
      <c r="K40" s="9"/>
      <c r="L40" s="52">
        <f t="shared" si="3"/>
        <v>1.2542681999999999E-2</v>
      </c>
      <c r="M40" s="4"/>
      <c r="N40" s="7"/>
      <c r="O40" s="4"/>
    </row>
    <row r="41" spans="1:15" x14ac:dyDescent="0.35">
      <c r="A41" s="1">
        <f t="shared" si="0"/>
        <v>41</v>
      </c>
      <c r="E41" s="1">
        <f t="shared" si="4"/>
        <v>18</v>
      </c>
      <c r="F41" s="19">
        <v>4.4609999999999997E-2</v>
      </c>
      <c r="G41" s="41"/>
      <c r="H41" s="53">
        <f t="shared" si="2"/>
        <v>4.4609999999999997E-2</v>
      </c>
      <c r="I41" s="41"/>
      <c r="J41" s="53">
        <f t="shared" si="1"/>
        <v>4.4609999999999997E-2</v>
      </c>
      <c r="K41" s="9"/>
      <c r="L41" s="52">
        <f t="shared" si="3"/>
        <v>1.2539870999999998E-2</v>
      </c>
      <c r="M41" s="4"/>
      <c r="N41" s="7"/>
      <c r="O41" s="4"/>
    </row>
    <row r="42" spans="1:15" x14ac:dyDescent="0.35">
      <c r="A42" s="1">
        <f t="shared" si="0"/>
        <v>42</v>
      </c>
      <c r="E42" s="1">
        <f t="shared" si="4"/>
        <v>19</v>
      </c>
      <c r="F42" s="19">
        <v>4.462E-2</v>
      </c>
      <c r="G42" s="41"/>
      <c r="H42" s="53">
        <f t="shared" si="2"/>
        <v>4.462E-2</v>
      </c>
      <c r="I42" s="41"/>
      <c r="J42" s="53">
        <f t="shared" si="1"/>
        <v>4.462E-2</v>
      </c>
      <c r="K42" s="9"/>
      <c r="L42" s="52">
        <f t="shared" si="3"/>
        <v>1.2542681999999999E-2</v>
      </c>
      <c r="M42" s="4"/>
      <c r="N42" s="7"/>
      <c r="O42" s="4"/>
    </row>
    <row r="43" spans="1:15" x14ac:dyDescent="0.35">
      <c r="A43" s="1">
        <f t="shared" si="0"/>
        <v>43</v>
      </c>
      <c r="E43" s="1">
        <f t="shared" si="4"/>
        <v>20</v>
      </c>
      <c r="F43" s="19">
        <v>4.4609999999999997E-2</v>
      </c>
      <c r="G43" s="41"/>
      <c r="H43" s="53">
        <f t="shared" si="2"/>
        <v>4.4609999999999997E-2</v>
      </c>
      <c r="I43" s="41"/>
      <c r="J43" s="53">
        <f t="shared" si="1"/>
        <v>4.4609999999999997E-2</v>
      </c>
      <c r="K43" s="9"/>
      <c r="L43" s="52">
        <f t="shared" si="3"/>
        <v>1.2539870999999998E-2</v>
      </c>
      <c r="M43" s="4"/>
      <c r="N43" s="7"/>
      <c r="O43" s="4"/>
    </row>
    <row r="44" spans="1:15" x14ac:dyDescent="0.35">
      <c r="A44" s="1">
        <f t="shared" si="0"/>
        <v>44</v>
      </c>
      <c r="E44" s="1">
        <f t="shared" si="4"/>
        <v>21</v>
      </c>
      <c r="F44" s="19">
        <v>2.231E-2</v>
      </c>
      <c r="G44" s="41"/>
      <c r="H44" s="53">
        <f t="shared" si="2"/>
        <v>2.231E-2</v>
      </c>
      <c r="I44" s="41"/>
      <c r="J44" s="53">
        <f t="shared" si="1"/>
        <v>2.231E-2</v>
      </c>
      <c r="K44" s="9"/>
      <c r="L44" s="52">
        <f t="shared" si="3"/>
        <v>6.2713409999999997E-3</v>
      </c>
      <c r="M44" s="4"/>
      <c r="N44" s="7"/>
      <c r="O44" s="4"/>
    </row>
    <row r="45" spans="1:15" x14ac:dyDescent="0.35">
      <c r="A45" s="1">
        <f t="shared" si="0"/>
        <v>45</v>
      </c>
      <c r="K45" s="4"/>
      <c r="L45" s="4"/>
      <c r="M45" s="4"/>
      <c r="N45" s="7"/>
      <c r="O45" s="4"/>
    </row>
    <row r="46" spans="1:15" x14ac:dyDescent="0.35">
      <c r="A46" s="1">
        <f t="shared" si="0"/>
        <v>46</v>
      </c>
      <c r="K46" s="4"/>
      <c r="L46" s="4"/>
      <c r="M46" s="4"/>
      <c r="N46" s="7"/>
      <c r="O46" s="4"/>
    </row>
    <row r="47" spans="1:15" x14ac:dyDescent="0.35">
      <c r="A47" s="1">
        <f t="shared" si="0"/>
        <v>47</v>
      </c>
      <c r="C47" s="1" t="s">
        <v>27</v>
      </c>
    </row>
    <row r="48" spans="1:15" s="22" customFormat="1" ht="47.9" customHeight="1" x14ac:dyDescent="0.35">
      <c r="A48" s="1">
        <f t="shared" si="0"/>
        <v>48</v>
      </c>
      <c r="C48" s="20" t="s">
        <v>19</v>
      </c>
      <c r="D48" s="21"/>
      <c r="F48" s="23" t="s">
        <v>5</v>
      </c>
      <c r="G48" s="3"/>
      <c r="H48" s="23" t="s">
        <v>6</v>
      </c>
      <c r="I48" s="3"/>
      <c r="J48" s="23" t="s">
        <v>7</v>
      </c>
      <c r="M48" s="23" t="s">
        <v>16</v>
      </c>
    </row>
    <row r="49" spans="1:15" s="22" customFormat="1" x14ac:dyDescent="0.35">
      <c r="A49" s="1">
        <f t="shared" si="0"/>
        <v>49</v>
      </c>
      <c r="C49" s="47" t="s">
        <v>21</v>
      </c>
      <c r="D49" s="24"/>
      <c r="F49" s="25">
        <v>0.48799999999999999</v>
      </c>
      <c r="G49" s="26"/>
      <c r="H49" s="54">
        <v>6.0199999999999997E-2</v>
      </c>
      <c r="I49" s="26"/>
      <c r="J49" s="25">
        <f>+F49*H49</f>
        <v>2.9377599999999997E-2</v>
      </c>
    </row>
    <row r="50" spans="1:15" s="22" customFormat="1" x14ac:dyDescent="0.35">
      <c r="A50" s="1">
        <f t="shared" si="0"/>
        <v>50</v>
      </c>
      <c r="C50" s="47" t="s">
        <v>21</v>
      </c>
      <c r="D50" s="24"/>
      <c r="F50" s="25">
        <v>0</v>
      </c>
      <c r="G50" s="26"/>
      <c r="H50" s="54"/>
      <c r="I50" s="26"/>
      <c r="J50" s="25">
        <f>+F50*H50</f>
        <v>0</v>
      </c>
      <c r="M50" s="26"/>
      <c r="O50" s="27"/>
    </row>
    <row r="51" spans="1:15" s="22" customFormat="1" x14ac:dyDescent="0.35">
      <c r="A51" s="1">
        <f t="shared" si="0"/>
        <v>51</v>
      </c>
      <c r="C51" s="47" t="s">
        <v>21</v>
      </c>
      <c r="D51" s="24"/>
      <c r="F51" s="25">
        <v>0</v>
      </c>
      <c r="G51" s="26"/>
      <c r="H51" s="54"/>
      <c r="I51" s="26"/>
      <c r="J51" s="25">
        <f>+F51*H51</f>
        <v>0</v>
      </c>
      <c r="L51" s="28">
        <f>+J49+J50+J51</f>
        <v>2.9377599999999997E-2</v>
      </c>
      <c r="M51" s="26">
        <f>+L51*(1-F$57)</f>
        <v>2.1119556639999999E-2</v>
      </c>
      <c r="N51" s="27" t="str">
        <f>TEXT(L51,"0.00%")&amp;+"*(1-"&amp;+TEXT(F$57,"0.00%")&amp;+")"</f>
        <v>2.94%*(1-28.11%)</v>
      </c>
    </row>
    <row r="52" spans="1:15" s="22" customFormat="1" x14ac:dyDescent="0.35">
      <c r="A52" s="1">
        <f t="shared" si="0"/>
        <v>52</v>
      </c>
      <c r="C52" s="47" t="s">
        <v>23</v>
      </c>
      <c r="D52" s="24"/>
      <c r="F52" s="25">
        <v>0.51200000000000001</v>
      </c>
      <c r="G52" s="26"/>
      <c r="H52" s="54">
        <v>0.10299999999999999</v>
      </c>
      <c r="I52" s="26"/>
      <c r="J52" s="25">
        <f>+F52*H52</f>
        <v>5.2735999999999998E-2</v>
      </c>
      <c r="M52" s="28">
        <f>+J52</f>
        <v>5.2735999999999998E-2</v>
      </c>
    </row>
    <row r="53" spans="1:15" ht="16" thickBot="1" x14ac:dyDescent="0.4">
      <c r="A53" s="1">
        <f t="shared" si="0"/>
        <v>53</v>
      </c>
      <c r="C53" s="22"/>
      <c r="D53" s="22"/>
      <c r="E53" s="22"/>
      <c r="F53" s="29">
        <f>SUM(F49:F52)</f>
        <v>1</v>
      </c>
      <c r="G53" s="30"/>
      <c r="H53" s="22"/>
      <c r="I53" s="30"/>
      <c r="J53" s="29">
        <f>SUM(J49:J52)</f>
        <v>8.2113599999999995E-2</v>
      </c>
      <c r="K53" s="22"/>
      <c r="L53" s="22"/>
      <c r="M53" s="29">
        <f>SUM(M49:M52)</f>
        <v>7.385555664E-2</v>
      </c>
      <c r="N53" s="1"/>
      <c r="O53" s="22"/>
    </row>
    <row r="54" spans="1:15" ht="16" thickTop="1" x14ac:dyDescent="0.35">
      <c r="A54" s="1">
        <f t="shared" si="0"/>
        <v>54</v>
      </c>
      <c r="C54" s="22"/>
      <c r="D54" s="22"/>
      <c r="E54" s="22"/>
      <c r="F54" s="22"/>
      <c r="G54" s="22"/>
      <c r="H54" s="30"/>
      <c r="I54" s="30"/>
      <c r="J54" s="22"/>
      <c r="K54" s="22"/>
      <c r="L54" s="22"/>
      <c r="M54" s="30"/>
      <c r="N54" s="1"/>
      <c r="O54" s="22"/>
    </row>
    <row r="55" spans="1:15" x14ac:dyDescent="0.35">
      <c r="A55" s="1">
        <f t="shared" si="0"/>
        <v>55</v>
      </c>
      <c r="C55" s="31" t="s">
        <v>25</v>
      </c>
      <c r="D55" s="31"/>
      <c r="E55" s="32"/>
      <c r="F55" s="32"/>
      <c r="G55" s="32"/>
      <c r="H55" s="32"/>
      <c r="I55" s="32"/>
      <c r="J55" s="32"/>
      <c r="K55" s="32"/>
      <c r="L55" s="32"/>
      <c r="M55" s="32"/>
      <c r="N55" s="32"/>
    </row>
    <row r="56" spans="1:15" x14ac:dyDescent="0.35">
      <c r="A56" s="1">
        <f t="shared" si="0"/>
        <v>56</v>
      </c>
      <c r="C56" s="33"/>
      <c r="D56" s="34"/>
      <c r="E56" s="33"/>
      <c r="F56" s="33"/>
      <c r="G56" s="33"/>
      <c r="H56" s="33"/>
      <c r="I56" s="33"/>
      <c r="J56" s="33"/>
      <c r="K56" s="33"/>
      <c r="L56" s="33"/>
      <c r="M56" s="33"/>
      <c r="N56" s="33"/>
    </row>
    <row r="57" spans="1:15" s="22" customFormat="1" x14ac:dyDescent="0.35">
      <c r="A57" s="1">
        <f t="shared" si="0"/>
        <v>57</v>
      </c>
      <c r="C57" s="35" t="s">
        <v>17</v>
      </c>
      <c r="D57" s="36" t="s">
        <v>18</v>
      </c>
      <c r="E57" s="36"/>
      <c r="F57" s="37">
        <f>+(J57+(L57*(1-N57)))</f>
        <v>0.28110000000000002</v>
      </c>
      <c r="G57" s="38" t="s">
        <v>18</v>
      </c>
      <c r="H57" s="36"/>
      <c r="I57" s="38" t="s">
        <v>8</v>
      </c>
      <c r="J57" s="39">
        <v>0.09</v>
      </c>
      <c r="K57" s="38" t="s">
        <v>9</v>
      </c>
      <c r="L57" s="39">
        <v>0.21</v>
      </c>
      <c r="M57" s="38" t="s">
        <v>10</v>
      </c>
      <c r="N57" s="37">
        <f>+J57</f>
        <v>0.09</v>
      </c>
      <c r="O57" s="40" t="s">
        <v>11</v>
      </c>
    </row>
    <row r="58" spans="1:15" s="22" customFormat="1" ht="14.5" customHeight="1" x14ac:dyDescent="0.35">
      <c r="A58" s="1">
        <f>+A56+1</f>
        <v>57</v>
      </c>
      <c r="C58" s="42"/>
      <c r="D58" s="43"/>
      <c r="E58" s="43"/>
      <c r="F58" s="43"/>
      <c r="G58" s="43"/>
      <c r="H58" s="44"/>
      <c r="I58" s="45" t="s">
        <v>8</v>
      </c>
      <c r="J58" s="44" t="s">
        <v>14</v>
      </c>
      <c r="K58" s="45" t="s">
        <v>9</v>
      </c>
      <c r="L58" s="44" t="s">
        <v>15</v>
      </c>
      <c r="M58" s="45" t="s">
        <v>10</v>
      </c>
      <c r="N58" s="44" t="str">
        <f>+J58</f>
        <v>CBT</v>
      </c>
      <c r="O58" s="46" t="s">
        <v>11</v>
      </c>
    </row>
    <row r="59" spans="1:15" s="22" customFormat="1" ht="14.5" customHeight="1" x14ac:dyDescent="0.35">
      <c r="A59" s="1">
        <f>+A57+1</f>
        <v>58</v>
      </c>
      <c r="C59" s="42" t="s">
        <v>28</v>
      </c>
      <c r="D59" s="43"/>
      <c r="E59" s="43"/>
      <c r="F59" s="43"/>
      <c r="G59" s="43"/>
      <c r="H59" s="44"/>
      <c r="I59" s="45"/>
      <c r="J59" s="44"/>
      <c r="K59" s="45"/>
      <c r="L59" s="44"/>
      <c r="M59" s="45"/>
      <c r="N59" s="44"/>
      <c r="O59" s="46"/>
    </row>
    <row r="61" spans="1:15" x14ac:dyDescent="0.35">
      <c r="A61" s="1" t="s">
        <v>34</v>
      </c>
    </row>
  </sheetData>
  <mergeCells count="5">
    <mergeCell ref="C1:O1"/>
    <mergeCell ref="C3:O6"/>
    <mergeCell ref="E10:J10"/>
    <mergeCell ref="K10:N10"/>
    <mergeCell ref="C2:O2"/>
  </mergeCells>
  <phoneticPr fontId="2" type="noConversion"/>
  <pageMargins left="0.5" right="0.5" top="0.25" bottom="0.25" header="0.5" footer="0.5"/>
  <pageSetup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536"/>
    </sheetView>
  </sheetViews>
  <sheetFormatPr defaultColWidth="8.81640625" defaultRowHeight="12.5" x14ac:dyDescent="0.25"/>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bc2fc5b-1a4f-4d05-8af7-78533b5d24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ED2C48ADB4EB44ACE795D7B8BECDBC" ma:contentTypeVersion="14" ma:contentTypeDescription="Create a new document." ma:contentTypeScope="" ma:versionID="5a7944589768544f21d8104878fac34a">
  <xsd:schema xmlns:xsd="http://www.w3.org/2001/XMLSchema" xmlns:xs="http://www.w3.org/2001/XMLSchema" xmlns:p="http://schemas.microsoft.com/office/2006/metadata/properties" xmlns:ns3="fbc2fc5b-1a4f-4d05-8af7-78533b5d2461" xmlns:ns4="25a35482-7d5e-44dc-aa9c-71c34777a25b" targetNamespace="http://schemas.microsoft.com/office/2006/metadata/properties" ma:root="true" ma:fieldsID="fb2a58c5ae1a947de3ef3693fb2b0a1d" ns3:_="" ns4:_="">
    <xsd:import namespace="fbc2fc5b-1a4f-4d05-8af7-78533b5d2461"/>
    <xsd:import namespace="25a35482-7d5e-44dc-aa9c-71c34777a2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c2fc5b-1a4f-4d05-8af7-78533b5d24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a35482-7d5e-44dc-aa9c-71c34777a2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5C0334-0B2B-4748-AF9A-B9EE04CFB37F}">
  <ds:schemaRefs>
    <ds:schemaRef ds:uri="http://schemas.microsoft.com/sharepoint/v3/contenttype/forms"/>
  </ds:schemaRefs>
</ds:datastoreItem>
</file>

<file path=customXml/itemProps2.xml><?xml version="1.0" encoding="utf-8"?>
<ds:datastoreItem xmlns:ds="http://schemas.openxmlformats.org/officeDocument/2006/customXml" ds:itemID="{54058559-06BD-4852-A726-D15F6CAD712A}">
  <ds:schemaRefs>
    <ds:schemaRef ds:uri="http://purl.org/dc/elements/1.1/"/>
    <ds:schemaRef ds:uri="http://www.w3.org/XML/1998/namespace"/>
    <ds:schemaRef ds:uri="http://purl.org/dc/terms/"/>
    <ds:schemaRef ds:uri="http://schemas.microsoft.com/office/infopath/2007/PartnerControls"/>
    <ds:schemaRef ds:uri="http://schemas.microsoft.com/office/2006/documentManagement/types"/>
    <ds:schemaRef ds:uri="25a35482-7d5e-44dc-aa9c-71c34777a25b"/>
    <ds:schemaRef ds:uri="http://purl.org/dc/dcmitype/"/>
    <ds:schemaRef ds:uri="http://schemas.openxmlformats.org/package/2006/metadata/core-properties"/>
    <ds:schemaRef ds:uri="fbc2fc5b-1a4f-4d05-8af7-78533b5d2461"/>
    <ds:schemaRef ds:uri="http://schemas.microsoft.com/office/2006/metadata/properties"/>
  </ds:schemaRefs>
</ds:datastoreItem>
</file>

<file path=customXml/itemProps3.xml><?xml version="1.0" encoding="utf-8"?>
<ds:datastoreItem xmlns:ds="http://schemas.openxmlformats.org/officeDocument/2006/customXml" ds:itemID="{52152892-96B9-41E9-B8CA-E7468EE79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c2fc5b-1a4f-4d05-8af7-78533b5d2461"/>
    <ds:schemaRef ds:uri="25a35482-7d5e-44dc-aa9c-71c34777a2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Consolidated Edison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Galka, Jacqueline</dc:creator>
  <cp:lastModifiedBy>Galka, Jacqueline</cp:lastModifiedBy>
  <cp:lastPrinted>2016-02-24T16:07:26Z</cp:lastPrinted>
  <dcterms:created xsi:type="dcterms:W3CDTF">2008-03-01T21:10:29Z</dcterms:created>
  <dcterms:modified xsi:type="dcterms:W3CDTF">2024-06-04T15:20:57Z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0x010100BFED2C48ADB4EB44ACE795D7B8BECDBC</vt:lpwstr>
  </property>
</Properties>
</file>